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xr:revisionPtr revIDLastSave="0" documentId="13_ncr:1_{3C36A3FD-CB59-43D9-AF32-F76ECEEA6FD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Договір" sheetId="1" r:id="rId1"/>
    <sheet name="Акт КБ-2в" sheetId="2" r:id="rId2"/>
    <sheet name="Довідка КБ-3" sheetId="3" r:id="rId3"/>
    <sheet name="Як користуватися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8" i="3" l="1"/>
  <c r="C5" i="3"/>
  <c r="C4" i="3"/>
  <c r="C3" i="3"/>
  <c r="A2" i="3"/>
  <c r="C7" i="2"/>
  <c r="C6" i="2"/>
  <c r="C5" i="2"/>
  <c r="C4" i="2"/>
  <c r="A2" i="2"/>
  <c r="M30" i="1"/>
  <c r="L30" i="1"/>
  <c r="K30" i="1"/>
  <c r="J30" i="1"/>
  <c r="E8" i="3" s="1"/>
  <c r="E9" i="3" s="1"/>
  <c r="I30" i="1"/>
  <c r="H30" i="1"/>
  <c r="Q29" i="1"/>
  <c r="P29" i="1"/>
  <c r="O29" i="1"/>
  <c r="N29" i="1"/>
  <c r="G29" i="1"/>
  <c r="A29" i="1"/>
  <c r="Q28" i="1"/>
  <c r="P28" i="1"/>
  <c r="O28" i="1"/>
  <c r="N28" i="1"/>
  <c r="G28" i="1"/>
  <c r="A28" i="1"/>
  <c r="Q27" i="1"/>
  <c r="P27" i="1"/>
  <c r="O27" i="1"/>
  <c r="N27" i="1"/>
  <c r="G27" i="1"/>
  <c r="A27" i="1"/>
  <c r="Q26" i="1"/>
  <c r="P26" i="1"/>
  <c r="O26" i="1"/>
  <c r="N26" i="1"/>
  <c r="G26" i="1"/>
  <c r="A26" i="1"/>
  <c r="Q25" i="1"/>
  <c r="P25" i="1"/>
  <c r="O25" i="1"/>
  <c r="N25" i="1"/>
  <c r="G25" i="1"/>
  <c r="A25" i="1"/>
  <c r="Q24" i="1"/>
  <c r="P24" i="1"/>
  <c r="O24" i="1"/>
  <c r="N24" i="1"/>
  <c r="G24" i="1"/>
  <c r="A24" i="1"/>
  <c r="Q23" i="1"/>
  <c r="P23" i="1"/>
  <c r="O23" i="1"/>
  <c r="N23" i="1"/>
  <c r="G23" i="1"/>
  <c r="A23" i="1"/>
  <c r="Q22" i="1"/>
  <c r="P22" i="1"/>
  <c r="O22" i="1"/>
  <c r="N22" i="1"/>
  <c r="G22" i="1"/>
  <c r="A22" i="1"/>
  <c r="Q21" i="1"/>
  <c r="P21" i="1"/>
  <c r="O21" i="1"/>
  <c r="N21" i="1"/>
  <c r="G21" i="1"/>
  <c r="A21" i="1"/>
  <c r="Q20" i="1"/>
  <c r="P20" i="1"/>
  <c r="O20" i="1"/>
  <c r="N20" i="1"/>
  <c r="G20" i="1"/>
  <c r="A20" i="1"/>
  <c r="Q19" i="1"/>
  <c r="P19" i="1"/>
  <c r="O19" i="1"/>
  <c r="N19" i="1"/>
  <c r="G19" i="1"/>
  <c r="A19" i="1"/>
  <c r="Q18" i="1"/>
  <c r="P18" i="1"/>
  <c r="O18" i="1"/>
  <c r="N18" i="1"/>
  <c r="G18" i="1"/>
  <c r="A18" i="1"/>
  <c r="Q17" i="1"/>
  <c r="P17" i="1"/>
  <c r="O17" i="1"/>
  <c r="N17" i="1"/>
  <c r="G17" i="1"/>
  <c r="A17" i="1"/>
  <c r="Q16" i="1"/>
  <c r="P16" i="1"/>
  <c r="O16" i="1"/>
  <c r="N16" i="1"/>
  <c r="G16" i="1"/>
  <c r="A16" i="1"/>
  <c r="Q15" i="1"/>
  <c r="P15" i="1"/>
  <c r="O15" i="1"/>
  <c r="N15" i="1"/>
  <c r="G15" i="1"/>
  <c r="A15" i="1"/>
  <c r="Q14" i="1"/>
  <c r="P14" i="1"/>
  <c r="O14" i="1"/>
  <c r="N14" i="1"/>
  <c r="G14" i="1"/>
  <c r="A14" i="1"/>
  <c r="N13" i="1"/>
  <c r="O13" i="1" s="1"/>
  <c r="G13" i="1"/>
  <c r="A13" i="1"/>
  <c r="N12" i="1"/>
  <c r="O12" i="1" s="1"/>
  <c r="G12" i="1"/>
  <c r="A12" i="1"/>
  <c r="N11" i="1"/>
  <c r="P11" i="1" s="1"/>
  <c r="G11" i="1"/>
  <c r="A11" i="1"/>
  <c r="Q10" i="1"/>
  <c r="Q11" i="1" s="1"/>
  <c r="N10" i="1"/>
  <c r="O10" i="1" s="1"/>
  <c r="G10" i="1"/>
  <c r="A10" i="1"/>
  <c r="I10" i="2" l="1"/>
  <c r="O11" i="1"/>
  <c r="G30" i="1"/>
  <c r="C8" i="3" s="1"/>
  <c r="C9" i="3" s="1"/>
  <c r="D8" i="3"/>
  <c r="D9" i="3" s="1"/>
  <c r="C12" i="3" s="1"/>
  <c r="E10" i="3"/>
  <c r="E11" i="3" s="1"/>
  <c r="C10" i="3"/>
  <c r="C11" i="3" s="1"/>
  <c r="P12" i="1"/>
  <c r="Q12" i="1"/>
  <c r="I12" i="2" s="1"/>
  <c r="P10" i="1"/>
  <c r="P13" i="1"/>
  <c r="B10" i="2"/>
  <c r="C10" i="2"/>
  <c r="I11" i="2"/>
  <c r="D10" i="2"/>
  <c r="A10" i="2"/>
  <c r="D10" i="3" l="1"/>
  <c r="D11" i="3" s="1"/>
  <c r="E10" i="2"/>
  <c r="G10" i="2" s="1"/>
  <c r="F10" i="2"/>
  <c r="F11" i="2"/>
  <c r="E11" i="2"/>
  <c r="G11" i="2" s="1"/>
  <c r="D11" i="2"/>
  <c r="B11" i="2"/>
  <c r="A11" i="2"/>
  <c r="C11" i="2"/>
  <c r="I25" i="2"/>
  <c r="I27" i="2"/>
  <c r="I29" i="2"/>
  <c r="I28" i="2"/>
  <c r="I26" i="2"/>
  <c r="E12" i="2"/>
  <c r="G12" i="2" s="1"/>
  <c r="D12" i="2"/>
  <c r="B12" i="2"/>
  <c r="A12" i="2"/>
  <c r="F12" i="2"/>
  <c r="C12" i="2"/>
  <c r="P30" i="1"/>
  <c r="Q13" i="1"/>
  <c r="I24" i="2"/>
  <c r="E28" i="2" l="1"/>
  <c r="D28" i="2"/>
  <c r="A28" i="2"/>
  <c r="C28" i="2"/>
  <c r="B28" i="2"/>
  <c r="G28" i="2"/>
  <c r="F28" i="2"/>
  <c r="G25" i="2"/>
  <c r="D25" i="2"/>
  <c r="C25" i="2"/>
  <c r="A25" i="2"/>
  <c r="F25" i="2"/>
  <c r="E25" i="2"/>
  <c r="B25" i="2"/>
  <c r="I21" i="2"/>
  <c r="I14" i="2"/>
  <c r="I16" i="2"/>
  <c r="I18" i="2"/>
  <c r="I20" i="2"/>
  <c r="I22" i="2"/>
  <c r="I23" i="2"/>
  <c r="I13" i="2"/>
  <c r="I15" i="2"/>
  <c r="I17" i="2"/>
  <c r="I19" i="2"/>
  <c r="E26" i="2"/>
  <c r="B26" i="2"/>
  <c r="D26" i="2"/>
  <c r="A26" i="2"/>
  <c r="F26" i="2"/>
  <c r="C26" i="2"/>
  <c r="G26" i="2"/>
  <c r="F29" i="2"/>
  <c r="C29" i="2"/>
  <c r="E29" i="2"/>
  <c r="A29" i="2"/>
  <c r="G29" i="2"/>
  <c r="D29" i="2"/>
  <c r="B29" i="2"/>
  <c r="E27" i="2"/>
  <c r="G27" i="2"/>
  <c r="F27" i="2"/>
  <c r="D27" i="2"/>
  <c r="C27" i="2"/>
  <c r="B27" i="2"/>
  <c r="A27" i="2"/>
  <c r="E24" i="2"/>
  <c r="D24" i="2"/>
  <c r="A24" i="2"/>
  <c r="C24" i="2"/>
  <c r="B24" i="2"/>
  <c r="F24" i="2"/>
  <c r="G24" i="2"/>
  <c r="G21" i="2" l="1"/>
  <c r="F21" i="2"/>
  <c r="D21" i="2"/>
  <c r="C21" i="2"/>
  <c r="B21" i="2"/>
  <c r="A21" i="2"/>
  <c r="E21" i="2"/>
  <c r="C13" i="2"/>
  <c r="A13" i="2"/>
  <c r="F13" i="2"/>
  <c r="E13" i="2"/>
  <c r="G13" i="2" s="1"/>
  <c r="D13" i="2"/>
  <c r="B13" i="2"/>
  <c r="G17" i="2"/>
  <c r="F17" i="2"/>
  <c r="D17" i="2"/>
  <c r="C17" i="2"/>
  <c r="B17" i="2"/>
  <c r="A17" i="2"/>
  <c r="E17" i="2"/>
  <c r="F15" i="2"/>
  <c r="C15" i="2"/>
  <c r="G15" i="2"/>
  <c r="E15" i="2"/>
  <c r="D15" i="2"/>
  <c r="A15" i="2"/>
  <c r="B15" i="2"/>
  <c r="E22" i="2"/>
  <c r="B22" i="2"/>
  <c r="D22" i="2"/>
  <c r="A22" i="2"/>
  <c r="C22" i="2"/>
  <c r="G22" i="2"/>
  <c r="F22" i="2"/>
  <c r="E20" i="2"/>
  <c r="D20" i="2"/>
  <c r="A20" i="2"/>
  <c r="C20" i="2"/>
  <c r="B20" i="2"/>
  <c r="F20" i="2"/>
  <c r="G20" i="2"/>
  <c r="E16" i="2"/>
  <c r="D16" i="2"/>
  <c r="A16" i="2"/>
  <c r="C16" i="2"/>
  <c r="B16" i="2"/>
  <c r="G16" i="2"/>
  <c r="F16" i="2"/>
  <c r="E19" i="2"/>
  <c r="C19" i="2"/>
  <c r="A19" i="2"/>
  <c r="G19" i="2"/>
  <c r="F19" i="2"/>
  <c r="D19" i="2"/>
  <c r="B19" i="2"/>
  <c r="E23" i="2"/>
  <c r="D23" i="2"/>
  <c r="C23" i="2"/>
  <c r="B23" i="2"/>
  <c r="A23" i="2"/>
  <c r="G23" i="2"/>
  <c r="F23" i="2"/>
  <c r="E18" i="2"/>
  <c r="B18" i="2"/>
  <c r="D18" i="2"/>
  <c r="C18" i="2"/>
  <c r="A18" i="2"/>
  <c r="G18" i="2"/>
  <c r="F18" i="2"/>
  <c r="E14" i="2"/>
  <c r="B14" i="2"/>
  <c r="D14" i="2"/>
  <c r="C14" i="2"/>
  <c r="A14" i="2"/>
  <c r="G14" i="2"/>
  <c r="F14" i="2"/>
  <c r="G30" i="2" l="1"/>
  <c r="G31" i="2"/>
  <c r="G32" i="2" s="1"/>
</calcChain>
</file>

<file path=xl/sharedStrings.xml><?xml version="1.0" encoding="utf-8"?>
<sst xmlns="http://schemas.openxmlformats.org/spreadsheetml/2006/main" count="83" uniqueCount="65">
  <si>
    <t>Договір і залишок: сюди вносите обсяги кожного акта</t>
  </si>
  <si>
    <t>Жовті клітинки заповнюєте ви, решта рахується сама. Числа в прикладі умовні: замініть їх своїми.</t>
  </si>
  <si>
    <t>Замовник:</t>
  </si>
  <si>
    <t>ТОВ «Замовник»</t>
  </si>
  <si>
    <t>Підрядник:</t>
  </si>
  <si>
    <t>ТОВ «Підрядник»</t>
  </si>
  <si>
    <t>Об'єкт:</t>
  </si>
  <si>
    <t>Житловий будинок, вул. Прикладна, 1</t>
  </si>
  <si>
    <t>Договір:</t>
  </si>
  <si>
    <t>№ 1 від 01.08.2026</t>
  </si>
  <si>
    <t>ПДВ, %:</t>
  </si>
  <si>
    <t>Період акта:</t>
  </si>
  <si>
    <t>серпень 2026</t>
  </si>
  <si>
    <t>вересень 2026</t>
  </si>
  <si>
    <t>жовтень 2026</t>
  </si>
  <si>
    <t>№</t>
  </si>
  <si>
    <t>Найменування робіт і витрат</t>
  </si>
  <si>
    <t>Обґрунтування (шифр)</t>
  </si>
  <si>
    <t>Од.</t>
  </si>
  <si>
    <t>Кількість за договором</t>
  </si>
  <si>
    <t>Ціна за од., грн без ПДВ</t>
  </si>
  <si>
    <t>Вартість за договором, грн</t>
  </si>
  <si>
    <t>Акт 1, обсяг</t>
  </si>
  <si>
    <t>Акт 2, обсяг</t>
  </si>
  <si>
    <t>Акт 3, обсяг</t>
  </si>
  <si>
    <t>Акт 4, обсяг</t>
  </si>
  <si>
    <t>Акт 5, обсяг</t>
  </si>
  <si>
    <t>Акт 6, обсяг</t>
  </si>
  <si>
    <t>Заактовано всього</t>
  </si>
  <si>
    <t>Залишок</t>
  </si>
  <si>
    <t>Вартість заактованого, грн</t>
  </si>
  <si>
    <t>Мурування стін із газобетонних блоків</t>
  </si>
  <si>
    <t>м³</t>
  </si>
  <si>
    <t>Штукатурка стін машинна</t>
  </si>
  <si>
    <t>м²</t>
  </si>
  <si>
    <t>Стяжка підлоги</t>
  </si>
  <si>
    <t>Фарбування стін</t>
  </si>
  <si>
    <t>Разом, грн без ПДВ</t>
  </si>
  <si>
    <t>Акт приймання виконаних будівельних робіт</t>
  </si>
  <si>
    <t>Номер акта (від 1 до 6):</t>
  </si>
  <si>
    <t>№ з/п</t>
  </si>
  <si>
    <t>Обґрунтування (шифр і № позиції нормативу)</t>
  </si>
  <si>
    <t>Одиниця виміру</t>
  </si>
  <si>
    <t>Кількість</t>
  </si>
  <si>
    <t>Поточна ціна одиниці виміру, грн</t>
  </si>
  <si>
    <t>Виконано робіт (витрати), грн</t>
  </si>
  <si>
    <t>Разом без ПДВ</t>
  </si>
  <si>
    <t>ПДВ</t>
  </si>
  <si>
    <t>Усього з ПДВ</t>
  </si>
  <si>
    <t>Здав (підрядник): ____________________</t>
  </si>
  <si>
    <t>Прийняв (замовник): ____________________</t>
  </si>
  <si>
    <t>Шаблон від єКабінету для будівництва · ekabi.net</t>
  </si>
  <si>
    <t>Довідка про вартість виконаних будівельних робіт та витрати</t>
  </si>
  <si>
    <t>Найменування об'єктів, видів робіт і витрат</t>
  </si>
  <si>
    <t>Вартість за договірною ціною, грн без ПДВ</t>
  </si>
  <si>
    <t>Виконано з початку будівництва, грн без ПДВ</t>
  </si>
  <si>
    <t>у т.ч. за звітний період, грн без ПДВ</t>
  </si>
  <si>
    <t>Лишилось виконати за договором, грн без ПДВ</t>
  </si>
  <si>
    <t>Як користуватися</t>
  </si>
  <si>
    <t>1. На аркуші «Договір» заповніть сторони й позиції договірної ціни: кількість і ціну. Вільних рядків 20.</t>
  </si>
  <si>
    <t>2. Щомісяця вписуйте обсяг у стовпець свого акта й період над ним. Стовпець «Залишок» показує, скільки ще можна закрити; від'ємний залишок стає червоним: заактовано більше, ніж у договорі.</t>
  </si>
  <si>
    <t>3. На аркуші «Акт КБ-2в» виберіть номер акта. Акт покаже лише позиції цього місяця, а «Довідка КБ-3» порахує суму за період і наростаючий підсумок.</t>
  </si>
  <si>
    <t>Шаблон спрощений: тут немає граф про заробітну плату, машини й витрати праці, а довідка показує одним рядком весь об'єкт.</t>
  </si>
  <si>
    <t>Якщо об'єкт будують за бюджетні кошти, кошти державних чи комунальних підприємств або кредити під державні гарантії, діє Настанова з визначення вартості будівництва (наказ № 281 від 01.11.2021): бланки беріть із її додатків 36 і 37 у чинній редакції. В інших випадках форму визначає договір.</t>
  </si>
  <si>
    <t>Коли таблиці стане замало: у єКабінеті те саме рахується саме, у браузері, і один документ веде від кошторису до акта й маржі.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</si>
</sst>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###"/>
  </numFmts>
  <fonts count="6" x14ac:knownFonts="1">
    <font>
      <sz val="11"/>
      <color theme="1"/>
      <name val="Calibri"/>
      <family val="2"/>
      <scheme val="minor"/>
    </font>
    <font>
      <b/>
      <sz val="14"/>
      <color rgb="FF2E7D32"/>
      <name val="Calibri"/>
    </font>
    <font>
      <i/>
      <sz val="11"/>
      <color rgb="FF616161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2E7D3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6CC"/>
      </patternFill>
    </fill>
    <fill>
      <patternFill patternType="solid">
        <fgColor rgb="FF404040"/>
      </patternFill>
    </fill>
    <fill>
      <patternFill patternType="solid">
        <fgColor rgb="FFE8F5E9"/>
      </patternFill>
    </fill>
  </fills>
  <borders count="4">
    <border>
      <left/>
      <right/>
      <top/>
      <bottom/>
      <diagonal/>
    </border>
    <border>
      <left style="thin">
        <color rgb="FFBDBDBD"/>
      </left>
      <right style="thin">
        <color rgb="FFBDBDBD"/>
      </right>
      <top style="thin">
        <color rgb="FFBDBDBD"/>
      </top>
      <bottom style="thin">
        <color rgb="FFBDBDBD"/>
      </bottom>
      <diagonal/>
    </border>
    <border>
      <left/>
      <right/>
      <top style="thin">
        <color rgb="FFBDBDBD"/>
      </top>
      <bottom style="thin">
        <color rgb="FFBDBDBD"/>
      </bottom>
      <diagonal/>
    </border>
    <border>
      <left/>
      <right style="thin">
        <color rgb="FFBDBDBD"/>
      </right>
      <top style="thin">
        <color rgb="FFBDBDBD"/>
      </top>
      <bottom style="thin">
        <color rgb="FFBDBDBD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righ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64" fontId="0" fillId="2" borderId="1" xfId="0" applyNumberFormat="1" applyFill="1" applyBorder="1"/>
    <xf numFmtId="4" fontId="0" fillId="2" borderId="1" xfId="0" applyNumberFormat="1" applyFill="1" applyBorder="1"/>
    <xf numFmtId="4" fontId="0" fillId="0" borderId="1" xfId="0" applyNumberFormat="1" applyBorder="1"/>
    <xf numFmtId="164" fontId="0" fillId="0" borderId="1" xfId="0" applyNumberFormat="1" applyBorder="1"/>
    <xf numFmtId="0" fontId="3" fillId="4" borderId="1" xfId="0" applyFont="1" applyFill="1" applyBorder="1"/>
    <xf numFmtId="4" fontId="3" fillId="4" borderId="1" xfId="0" applyNumberFormat="1" applyFont="1" applyFill="1" applyBorder="1"/>
    <xf numFmtId="0" fontId="3" fillId="0" borderId="0" xfId="0" applyFont="1"/>
    <xf numFmtId="0" fontId="3" fillId="2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5" fillId="0" borderId="0" xfId="0" applyFo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left"/>
    </xf>
    <xf numFmtId="0" fontId="0" fillId="0" borderId="2" xfId="0" applyBorder="1"/>
    <xf numFmtId="0" fontId="0" fillId="0" borderId="3" xfId="0" applyBorder="1"/>
  </cellXfs>
  <cellStyles count="1">
    <cellStyle name="Звичайний" xfId="0" builtinId="0"/>
  </cellStyles>
  <dxfs count="1">
    <dxf>
      <font>
        <b/>
        <color rgb="FFB71C1C"/>
      </font>
      <fill>
        <patternFill patternType="solid">
          <bgColor rgb="FFF8BBD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akt-kb-2v-kb-3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akt-kb-2v-kb-3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ekabi.net/?utm_source=template-akt-kb-2v-kb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0"/>
  <sheetViews>
    <sheetView showGridLines="0" tabSelected="1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5" customWidth="1"/>
    <col min="2" max="2" width="42" customWidth="1"/>
    <col min="3" max="3" width="14" customWidth="1"/>
    <col min="4" max="4" width="7" customWidth="1"/>
    <col min="5" max="6" width="12" customWidth="1"/>
    <col min="7" max="7" width="15" customWidth="1"/>
    <col min="8" max="13" width="11" customWidth="1"/>
    <col min="14" max="14" width="12" customWidth="1"/>
    <col min="15" max="15" width="11" customWidth="1"/>
    <col min="16" max="16" width="15" customWidth="1"/>
    <col min="17" max="17" width="13" hidden="1" customWidth="1"/>
  </cols>
  <sheetData>
    <row r="1" spans="1:17" ht="18.75" x14ac:dyDescent="0.3">
      <c r="A1" s="1" t="s">
        <v>0</v>
      </c>
    </row>
    <row r="2" spans="1:17" x14ac:dyDescent="0.25">
      <c r="A2" s="2" t="s">
        <v>1</v>
      </c>
    </row>
    <row r="3" spans="1:17" x14ac:dyDescent="0.25">
      <c r="B3" s="3" t="s">
        <v>2</v>
      </c>
      <c r="C3" s="24" t="s">
        <v>3</v>
      </c>
      <c r="D3" s="25"/>
      <c r="E3" s="25"/>
      <c r="F3" s="26"/>
    </row>
    <row r="4" spans="1:17" x14ac:dyDescent="0.25">
      <c r="B4" s="3" t="s">
        <v>4</v>
      </c>
      <c r="C4" s="24" t="s">
        <v>5</v>
      </c>
      <c r="D4" s="25"/>
      <c r="E4" s="25"/>
      <c r="F4" s="26"/>
    </row>
    <row r="5" spans="1:17" x14ac:dyDescent="0.25">
      <c r="B5" s="3" t="s">
        <v>6</v>
      </c>
      <c r="C5" s="24" t="s">
        <v>7</v>
      </c>
      <c r="D5" s="25"/>
      <c r="E5" s="25"/>
      <c r="F5" s="26"/>
    </row>
    <row r="6" spans="1:17" x14ac:dyDescent="0.25">
      <c r="B6" s="3" t="s">
        <v>8</v>
      </c>
      <c r="C6" s="24" t="s">
        <v>9</v>
      </c>
      <c r="D6" s="25"/>
      <c r="E6" s="25"/>
      <c r="F6" s="26"/>
    </row>
    <row r="7" spans="1:17" x14ac:dyDescent="0.25">
      <c r="B7" s="3" t="s">
        <v>10</v>
      </c>
      <c r="C7" s="4">
        <v>20</v>
      </c>
    </row>
    <row r="8" spans="1:17" ht="32.1" customHeight="1" x14ac:dyDescent="0.25">
      <c r="G8" s="3" t="s">
        <v>11</v>
      </c>
      <c r="H8" s="5" t="s">
        <v>12</v>
      </c>
      <c r="I8" s="5" t="s">
        <v>13</v>
      </c>
      <c r="J8" s="5" t="s">
        <v>14</v>
      </c>
      <c r="K8" s="5"/>
      <c r="L8" s="5"/>
      <c r="M8" s="5"/>
    </row>
    <row r="9" spans="1:17" ht="48" customHeight="1" x14ac:dyDescent="0.25">
      <c r="A9" s="6" t="s">
        <v>15</v>
      </c>
      <c r="B9" s="6" t="s">
        <v>16</v>
      </c>
      <c r="C9" s="6" t="s">
        <v>17</v>
      </c>
      <c r="D9" s="6" t="s">
        <v>18</v>
      </c>
      <c r="E9" s="6" t="s">
        <v>19</v>
      </c>
      <c r="F9" s="6" t="s">
        <v>20</v>
      </c>
      <c r="G9" s="6" t="s">
        <v>21</v>
      </c>
      <c r="H9" s="6" t="s">
        <v>22</v>
      </c>
      <c r="I9" s="6" t="s">
        <v>23</v>
      </c>
      <c r="J9" s="6" t="s">
        <v>24</v>
      </c>
      <c r="K9" s="6" t="s">
        <v>25</v>
      </c>
      <c r="L9" s="6" t="s">
        <v>26</v>
      </c>
      <c r="M9" s="6" t="s">
        <v>27</v>
      </c>
      <c r="N9" s="6" t="s">
        <v>28</v>
      </c>
      <c r="O9" s="6" t="s">
        <v>29</v>
      </c>
      <c r="P9" s="6" t="s">
        <v>30</v>
      </c>
    </row>
    <row r="10" spans="1:17" x14ac:dyDescent="0.25">
      <c r="A10" s="7">
        <f t="shared" ref="A10:A29" si="0">IF($E10="","",ROW()-9)</f>
        <v>1</v>
      </c>
      <c r="B10" s="8" t="s">
        <v>31</v>
      </c>
      <c r="C10" s="9"/>
      <c r="D10" s="10" t="s">
        <v>32</v>
      </c>
      <c r="E10" s="11">
        <v>120</v>
      </c>
      <c r="F10" s="12">
        <v>5400</v>
      </c>
      <c r="G10" s="13">
        <f t="shared" ref="G10:G29" si="1">IF($E10="","",ROUND($E10*$F10,2))</f>
        <v>648000</v>
      </c>
      <c r="H10" s="11">
        <v>40</v>
      </c>
      <c r="I10" s="11">
        <v>50</v>
      </c>
      <c r="J10" s="11">
        <v>20</v>
      </c>
      <c r="K10" s="11"/>
      <c r="L10" s="11"/>
      <c r="M10" s="11"/>
      <c r="N10" s="14">
        <f t="shared" ref="N10:N29" si="2">IF($E10="","",SUM(H10:M10))</f>
        <v>110</v>
      </c>
      <c r="O10" s="14">
        <f t="shared" ref="O10:O29" si="3">IF($E10="","",$E10-N10)</f>
        <v>10</v>
      </c>
      <c r="P10" s="13">
        <f t="shared" ref="P10:P29" si="4">IF($E10="","",ROUND(N10*$F10,2))</f>
        <v>594000</v>
      </c>
      <c r="Q10">
        <f>IF(INDEX($H10:$M10,1,'Акт КБ-2в'!$C$3)&lt;&gt;0,MAX(Q$9:Q9)+1,"")</f>
        <v>1</v>
      </c>
    </row>
    <row r="11" spans="1:17" x14ac:dyDescent="0.25">
      <c r="A11" s="7">
        <f t="shared" si="0"/>
        <v>2</v>
      </c>
      <c r="B11" s="8" t="s">
        <v>33</v>
      </c>
      <c r="C11" s="9"/>
      <c r="D11" s="10" t="s">
        <v>34</v>
      </c>
      <c r="E11" s="11">
        <v>1200</v>
      </c>
      <c r="F11" s="12">
        <v>280</v>
      </c>
      <c r="G11" s="13">
        <f t="shared" si="1"/>
        <v>336000</v>
      </c>
      <c r="H11" s="11">
        <v>500</v>
      </c>
      <c r="I11" s="11">
        <v>450</v>
      </c>
      <c r="J11" s="11">
        <v>300</v>
      </c>
      <c r="K11" s="11"/>
      <c r="L11" s="11"/>
      <c r="M11" s="11"/>
      <c r="N11" s="14">
        <f t="shared" si="2"/>
        <v>1250</v>
      </c>
      <c r="O11" s="14">
        <f t="shared" si="3"/>
        <v>-50</v>
      </c>
      <c r="P11" s="13">
        <f t="shared" si="4"/>
        <v>350000</v>
      </c>
      <c r="Q11">
        <f>IF(INDEX($H11:$M11,1,'Акт КБ-2в'!$C$3)&lt;&gt;0,MAX(Q$9:Q10)+1,"")</f>
        <v>2</v>
      </c>
    </row>
    <row r="12" spans="1:17" x14ac:dyDescent="0.25">
      <c r="A12" s="7">
        <f t="shared" si="0"/>
        <v>3</v>
      </c>
      <c r="B12" s="8" t="s">
        <v>35</v>
      </c>
      <c r="C12" s="9"/>
      <c r="D12" s="10" t="s">
        <v>34</v>
      </c>
      <c r="E12" s="11">
        <v>410</v>
      </c>
      <c r="F12" s="12">
        <v>370</v>
      </c>
      <c r="G12" s="13">
        <f t="shared" si="1"/>
        <v>151700</v>
      </c>
      <c r="H12" s="11"/>
      <c r="I12" s="11">
        <v>150</v>
      </c>
      <c r="J12" s="11">
        <v>200</v>
      </c>
      <c r="K12" s="11"/>
      <c r="L12" s="11"/>
      <c r="M12" s="11"/>
      <c r="N12" s="14">
        <f t="shared" si="2"/>
        <v>350</v>
      </c>
      <c r="O12" s="14">
        <f t="shared" si="3"/>
        <v>60</v>
      </c>
      <c r="P12" s="13">
        <f t="shared" si="4"/>
        <v>129500</v>
      </c>
      <c r="Q12">
        <f>IF(INDEX($H12:$M12,1,'Акт КБ-2в'!$C$3)&lt;&gt;0,MAX(Q$9:Q11)+1,"")</f>
        <v>3</v>
      </c>
    </row>
    <row r="13" spans="1:17" x14ac:dyDescent="0.25">
      <c r="A13" s="7">
        <f t="shared" si="0"/>
        <v>4</v>
      </c>
      <c r="B13" s="8" t="s">
        <v>36</v>
      </c>
      <c r="C13" s="9"/>
      <c r="D13" s="10" t="s">
        <v>34</v>
      </c>
      <c r="E13" s="11">
        <v>1200</v>
      </c>
      <c r="F13" s="12">
        <v>125</v>
      </c>
      <c r="G13" s="13">
        <f t="shared" si="1"/>
        <v>150000</v>
      </c>
      <c r="H13" s="11"/>
      <c r="I13" s="11"/>
      <c r="J13" s="11">
        <v>350</v>
      </c>
      <c r="K13" s="11"/>
      <c r="L13" s="11"/>
      <c r="M13" s="11"/>
      <c r="N13" s="14">
        <f t="shared" si="2"/>
        <v>350</v>
      </c>
      <c r="O13" s="14">
        <f t="shared" si="3"/>
        <v>850</v>
      </c>
      <c r="P13" s="13">
        <f t="shared" si="4"/>
        <v>43750</v>
      </c>
      <c r="Q13">
        <f>IF(INDEX($H13:$M13,1,'Акт КБ-2в'!$C$3)&lt;&gt;0,MAX(Q$9:Q12)+1,"")</f>
        <v>4</v>
      </c>
    </row>
    <row r="14" spans="1:17" x14ac:dyDescent="0.25">
      <c r="A14" s="7" t="str">
        <f t="shared" si="0"/>
        <v/>
      </c>
      <c r="B14" s="8"/>
      <c r="C14" s="9"/>
      <c r="D14" s="10"/>
      <c r="E14" s="11"/>
      <c r="F14" s="12"/>
      <c r="G14" s="13" t="str">
        <f t="shared" si="1"/>
        <v/>
      </c>
      <c r="H14" s="11"/>
      <c r="I14" s="11"/>
      <c r="J14" s="11"/>
      <c r="K14" s="11"/>
      <c r="L14" s="11"/>
      <c r="M14" s="11"/>
      <c r="N14" s="14" t="str">
        <f t="shared" si="2"/>
        <v/>
      </c>
      <c r="O14" s="14" t="str">
        <f t="shared" si="3"/>
        <v/>
      </c>
      <c r="P14" s="13" t="str">
        <f t="shared" si="4"/>
        <v/>
      </c>
      <c r="Q14" t="str">
        <f>IF(INDEX($H14:$M14,1,'Акт КБ-2в'!$C$3)&lt;&gt;0,MAX(Q$9:Q13)+1,"")</f>
        <v/>
      </c>
    </row>
    <row r="15" spans="1:17" x14ac:dyDescent="0.25">
      <c r="A15" s="7" t="str">
        <f t="shared" si="0"/>
        <v/>
      </c>
      <c r="B15" s="8"/>
      <c r="C15" s="9"/>
      <c r="D15" s="10"/>
      <c r="E15" s="11"/>
      <c r="F15" s="12"/>
      <c r="G15" s="13" t="str">
        <f t="shared" si="1"/>
        <v/>
      </c>
      <c r="H15" s="11"/>
      <c r="I15" s="11"/>
      <c r="J15" s="11"/>
      <c r="K15" s="11"/>
      <c r="L15" s="11"/>
      <c r="M15" s="11"/>
      <c r="N15" s="14" t="str">
        <f t="shared" si="2"/>
        <v/>
      </c>
      <c r="O15" s="14" t="str">
        <f t="shared" si="3"/>
        <v/>
      </c>
      <c r="P15" s="13" t="str">
        <f t="shared" si="4"/>
        <v/>
      </c>
      <c r="Q15" t="str">
        <f>IF(INDEX($H15:$M15,1,'Акт КБ-2в'!$C$3)&lt;&gt;0,MAX(Q$9:Q14)+1,"")</f>
        <v/>
      </c>
    </row>
    <row r="16" spans="1:17" x14ac:dyDescent="0.25">
      <c r="A16" s="7" t="str">
        <f t="shared" si="0"/>
        <v/>
      </c>
      <c r="B16" s="8"/>
      <c r="C16" s="9"/>
      <c r="D16" s="10"/>
      <c r="E16" s="11"/>
      <c r="F16" s="12"/>
      <c r="G16" s="13" t="str">
        <f t="shared" si="1"/>
        <v/>
      </c>
      <c r="H16" s="11"/>
      <c r="I16" s="11"/>
      <c r="J16" s="11"/>
      <c r="K16" s="11"/>
      <c r="L16" s="11"/>
      <c r="M16" s="11"/>
      <c r="N16" s="14" t="str">
        <f t="shared" si="2"/>
        <v/>
      </c>
      <c r="O16" s="14" t="str">
        <f t="shared" si="3"/>
        <v/>
      </c>
      <c r="P16" s="13" t="str">
        <f t="shared" si="4"/>
        <v/>
      </c>
      <c r="Q16" t="str">
        <f>IF(INDEX($H16:$M16,1,'Акт КБ-2в'!$C$3)&lt;&gt;0,MAX(Q$9:Q15)+1,"")</f>
        <v/>
      </c>
    </row>
    <row r="17" spans="1:17" x14ac:dyDescent="0.25">
      <c r="A17" s="7" t="str">
        <f t="shared" si="0"/>
        <v/>
      </c>
      <c r="B17" s="8"/>
      <c r="C17" s="9"/>
      <c r="D17" s="10"/>
      <c r="E17" s="11"/>
      <c r="F17" s="12"/>
      <c r="G17" s="13" t="str">
        <f t="shared" si="1"/>
        <v/>
      </c>
      <c r="H17" s="11"/>
      <c r="I17" s="11"/>
      <c r="J17" s="11"/>
      <c r="K17" s="11"/>
      <c r="L17" s="11"/>
      <c r="M17" s="11"/>
      <c r="N17" s="14" t="str">
        <f t="shared" si="2"/>
        <v/>
      </c>
      <c r="O17" s="14" t="str">
        <f t="shared" si="3"/>
        <v/>
      </c>
      <c r="P17" s="13" t="str">
        <f t="shared" si="4"/>
        <v/>
      </c>
      <c r="Q17" t="str">
        <f>IF(INDEX($H17:$M17,1,'Акт КБ-2в'!$C$3)&lt;&gt;0,MAX(Q$9:Q16)+1,"")</f>
        <v/>
      </c>
    </row>
    <row r="18" spans="1:17" x14ac:dyDescent="0.25">
      <c r="A18" s="7" t="str">
        <f t="shared" si="0"/>
        <v/>
      </c>
      <c r="B18" s="8"/>
      <c r="C18" s="9"/>
      <c r="D18" s="10"/>
      <c r="E18" s="11"/>
      <c r="F18" s="12"/>
      <c r="G18" s="13" t="str">
        <f t="shared" si="1"/>
        <v/>
      </c>
      <c r="H18" s="11"/>
      <c r="I18" s="11"/>
      <c r="J18" s="11"/>
      <c r="K18" s="11"/>
      <c r="L18" s="11"/>
      <c r="M18" s="11"/>
      <c r="N18" s="14" t="str">
        <f t="shared" si="2"/>
        <v/>
      </c>
      <c r="O18" s="14" t="str">
        <f t="shared" si="3"/>
        <v/>
      </c>
      <c r="P18" s="13" t="str">
        <f t="shared" si="4"/>
        <v/>
      </c>
      <c r="Q18" t="str">
        <f>IF(INDEX($H18:$M18,1,'Акт КБ-2в'!$C$3)&lt;&gt;0,MAX(Q$9:Q17)+1,"")</f>
        <v/>
      </c>
    </row>
    <row r="19" spans="1:17" x14ac:dyDescent="0.25">
      <c r="A19" s="7" t="str">
        <f t="shared" si="0"/>
        <v/>
      </c>
      <c r="B19" s="8"/>
      <c r="C19" s="9"/>
      <c r="D19" s="10"/>
      <c r="E19" s="11"/>
      <c r="F19" s="12"/>
      <c r="G19" s="13" t="str">
        <f t="shared" si="1"/>
        <v/>
      </c>
      <c r="H19" s="11"/>
      <c r="I19" s="11"/>
      <c r="J19" s="11"/>
      <c r="K19" s="11"/>
      <c r="L19" s="11"/>
      <c r="M19" s="11"/>
      <c r="N19" s="14" t="str">
        <f t="shared" si="2"/>
        <v/>
      </c>
      <c r="O19" s="14" t="str">
        <f t="shared" si="3"/>
        <v/>
      </c>
      <c r="P19" s="13" t="str">
        <f t="shared" si="4"/>
        <v/>
      </c>
      <c r="Q19" t="str">
        <f>IF(INDEX($H19:$M19,1,'Акт КБ-2в'!$C$3)&lt;&gt;0,MAX(Q$9:Q18)+1,"")</f>
        <v/>
      </c>
    </row>
    <row r="20" spans="1:17" x14ac:dyDescent="0.25">
      <c r="A20" s="7" t="str">
        <f t="shared" si="0"/>
        <v/>
      </c>
      <c r="B20" s="8"/>
      <c r="C20" s="9"/>
      <c r="D20" s="10"/>
      <c r="E20" s="11"/>
      <c r="F20" s="12"/>
      <c r="G20" s="13" t="str">
        <f t="shared" si="1"/>
        <v/>
      </c>
      <c r="H20" s="11"/>
      <c r="I20" s="11"/>
      <c r="J20" s="11"/>
      <c r="K20" s="11"/>
      <c r="L20" s="11"/>
      <c r="M20" s="11"/>
      <c r="N20" s="14" t="str">
        <f t="shared" si="2"/>
        <v/>
      </c>
      <c r="O20" s="14" t="str">
        <f t="shared" si="3"/>
        <v/>
      </c>
      <c r="P20" s="13" t="str">
        <f t="shared" si="4"/>
        <v/>
      </c>
      <c r="Q20" t="str">
        <f>IF(INDEX($H20:$M20,1,'Акт КБ-2в'!$C$3)&lt;&gt;0,MAX(Q$9:Q19)+1,"")</f>
        <v/>
      </c>
    </row>
    <row r="21" spans="1:17" x14ac:dyDescent="0.25">
      <c r="A21" s="7" t="str">
        <f t="shared" si="0"/>
        <v/>
      </c>
      <c r="B21" s="8"/>
      <c r="C21" s="9"/>
      <c r="D21" s="10"/>
      <c r="E21" s="11"/>
      <c r="F21" s="12"/>
      <c r="G21" s="13" t="str">
        <f t="shared" si="1"/>
        <v/>
      </c>
      <c r="H21" s="11"/>
      <c r="I21" s="11"/>
      <c r="J21" s="11"/>
      <c r="K21" s="11"/>
      <c r="L21" s="11"/>
      <c r="M21" s="11"/>
      <c r="N21" s="14" t="str">
        <f t="shared" si="2"/>
        <v/>
      </c>
      <c r="O21" s="14" t="str">
        <f t="shared" si="3"/>
        <v/>
      </c>
      <c r="P21" s="13" t="str">
        <f t="shared" si="4"/>
        <v/>
      </c>
      <c r="Q21" t="str">
        <f>IF(INDEX($H21:$M21,1,'Акт КБ-2в'!$C$3)&lt;&gt;0,MAX(Q$9:Q20)+1,"")</f>
        <v/>
      </c>
    </row>
    <row r="22" spans="1:17" x14ac:dyDescent="0.25">
      <c r="A22" s="7" t="str">
        <f t="shared" si="0"/>
        <v/>
      </c>
      <c r="B22" s="8"/>
      <c r="C22" s="9"/>
      <c r="D22" s="10"/>
      <c r="E22" s="11"/>
      <c r="F22" s="12"/>
      <c r="G22" s="13" t="str">
        <f t="shared" si="1"/>
        <v/>
      </c>
      <c r="H22" s="11"/>
      <c r="I22" s="11"/>
      <c r="J22" s="11"/>
      <c r="K22" s="11"/>
      <c r="L22" s="11"/>
      <c r="M22" s="11"/>
      <c r="N22" s="14" t="str">
        <f t="shared" si="2"/>
        <v/>
      </c>
      <c r="O22" s="14" t="str">
        <f t="shared" si="3"/>
        <v/>
      </c>
      <c r="P22" s="13" t="str">
        <f t="shared" si="4"/>
        <v/>
      </c>
      <c r="Q22" t="str">
        <f>IF(INDEX($H22:$M22,1,'Акт КБ-2в'!$C$3)&lt;&gt;0,MAX(Q$9:Q21)+1,"")</f>
        <v/>
      </c>
    </row>
    <row r="23" spans="1:17" x14ac:dyDescent="0.25">
      <c r="A23" s="7" t="str">
        <f t="shared" si="0"/>
        <v/>
      </c>
      <c r="B23" s="8"/>
      <c r="C23" s="9"/>
      <c r="D23" s="10"/>
      <c r="E23" s="11"/>
      <c r="F23" s="12"/>
      <c r="G23" s="13" t="str">
        <f t="shared" si="1"/>
        <v/>
      </c>
      <c r="H23" s="11"/>
      <c r="I23" s="11"/>
      <c r="J23" s="11"/>
      <c r="K23" s="11"/>
      <c r="L23" s="11"/>
      <c r="M23" s="11"/>
      <c r="N23" s="14" t="str">
        <f t="shared" si="2"/>
        <v/>
      </c>
      <c r="O23" s="14" t="str">
        <f t="shared" si="3"/>
        <v/>
      </c>
      <c r="P23" s="13" t="str">
        <f t="shared" si="4"/>
        <v/>
      </c>
      <c r="Q23" t="str">
        <f>IF(INDEX($H23:$M23,1,'Акт КБ-2в'!$C$3)&lt;&gt;0,MAX(Q$9:Q22)+1,"")</f>
        <v/>
      </c>
    </row>
    <row r="24" spans="1:17" x14ac:dyDescent="0.25">
      <c r="A24" s="7" t="str">
        <f t="shared" si="0"/>
        <v/>
      </c>
      <c r="B24" s="8"/>
      <c r="C24" s="9"/>
      <c r="D24" s="10"/>
      <c r="E24" s="11"/>
      <c r="F24" s="12"/>
      <c r="G24" s="13" t="str">
        <f t="shared" si="1"/>
        <v/>
      </c>
      <c r="H24" s="11"/>
      <c r="I24" s="11"/>
      <c r="J24" s="11"/>
      <c r="K24" s="11"/>
      <c r="L24" s="11"/>
      <c r="M24" s="11"/>
      <c r="N24" s="14" t="str">
        <f t="shared" si="2"/>
        <v/>
      </c>
      <c r="O24" s="14" t="str">
        <f t="shared" si="3"/>
        <v/>
      </c>
      <c r="P24" s="13" t="str">
        <f t="shared" si="4"/>
        <v/>
      </c>
      <c r="Q24" t="str">
        <f>IF(INDEX($H24:$M24,1,'Акт КБ-2в'!$C$3)&lt;&gt;0,MAX(Q$9:Q23)+1,"")</f>
        <v/>
      </c>
    </row>
    <row r="25" spans="1:17" x14ac:dyDescent="0.25">
      <c r="A25" s="7" t="str">
        <f t="shared" si="0"/>
        <v/>
      </c>
      <c r="B25" s="8"/>
      <c r="C25" s="9"/>
      <c r="D25" s="10"/>
      <c r="E25" s="11"/>
      <c r="F25" s="12"/>
      <c r="G25" s="13" t="str">
        <f t="shared" si="1"/>
        <v/>
      </c>
      <c r="H25" s="11"/>
      <c r="I25" s="11"/>
      <c r="J25" s="11"/>
      <c r="K25" s="11"/>
      <c r="L25" s="11"/>
      <c r="M25" s="11"/>
      <c r="N25" s="14" t="str">
        <f t="shared" si="2"/>
        <v/>
      </c>
      <c r="O25" s="14" t="str">
        <f t="shared" si="3"/>
        <v/>
      </c>
      <c r="P25" s="13" t="str">
        <f t="shared" si="4"/>
        <v/>
      </c>
      <c r="Q25" t="str">
        <f>IF(INDEX($H25:$M25,1,'Акт КБ-2в'!$C$3)&lt;&gt;0,MAX(Q$9:Q24)+1,"")</f>
        <v/>
      </c>
    </row>
    <row r="26" spans="1:17" x14ac:dyDescent="0.25">
      <c r="A26" s="7" t="str">
        <f t="shared" si="0"/>
        <v/>
      </c>
      <c r="B26" s="8"/>
      <c r="C26" s="9"/>
      <c r="D26" s="10"/>
      <c r="E26" s="11"/>
      <c r="F26" s="12"/>
      <c r="G26" s="13" t="str">
        <f t="shared" si="1"/>
        <v/>
      </c>
      <c r="H26" s="11"/>
      <c r="I26" s="11"/>
      <c r="J26" s="11"/>
      <c r="K26" s="11"/>
      <c r="L26" s="11"/>
      <c r="M26" s="11"/>
      <c r="N26" s="14" t="str">
        <f t="shared" si="2"/>
        <v/>
      </c>
      <c r="O26" s="14" t="str">
        <f t="shared" si="3"/>
        <v/>
      </c>
      <c r="P26" s="13" t="str">
        <f t="shared" si="4"/>
        <v/>
      </c>
      <c r="Q26" t="str">
        <f>IF(INDEX($H26:$M26,1,'Акт КБ-2в'!$C$3)&lt;&gt;0,MAX(Q$9:Q25)+1,"")</f>
        <v/>
      </c>
    </row>
    <row r="27" spans="1:17" x14ac:dyDescent="0.25">
      <c r="A27" s="7" t="str">
        <f t="shared" si="0"/>
        <v/>
      </c>
      <c r="B27" s="8"/>
      <c r="C27" s="9"/>
      <c r="D27" s="10"/>
      <c r="E27" s="11"/>
      <c r="F27" s="12"/>
      <c r="G27" s="13" t="str">
        <f t="shared" si="1"/>
        <v/>
      </c>
      <c r="H27" s="11"/>
      <c r="I27" s="11"/>
      <c r="J27" s="11"/>
      <c r="K27" s="11"/>
      <c r="L27" s="11"/>
      <c r="M27" s="11"/>
      <c r="N27" s="14" t="str">
        <f t="shared" si="2"/>
        <v/>
      </c>
      <c r="O27" s="14" t="str">
        <f t="shared" si="3"/>
        <v/>
      </c>
      <c r="P27" s="13" t="str">
        <f t="shared" si="4"/>
        <v/>
      </c>
      <c r="Q27" t="str">
        <f>IF(INDEX($H27:$M27,1,'Акт КБ-2в'!$C$3)&lt;&gt;0,MAX(Q$9:Q26)+1,"")</f>
        <v/>
      </c>
    </row>
    <row r="28" spans="1:17" x14ac:dyDescent="0.25">
      <c r="A28" s="7" t="str">
        <f t="shared" si="0"/>
        <v/>
      </c>
      <c r="B28" s="8"/>
      <c r="C28" s="9"/>
      <c r="D28" s="10"/>
      <c r="E28" s="11"/>
      <c r="F28" s="12"/>
      <c r="G28" s="13" t="str">
        <f t="shared" si="1"/>
        <v/>
      </c>
      <c r="H28" s="11"/>
      <c r="I28" s="11"/>
      <c r="J28" s="11"/>
      <c r="K28" s="11"/>
      <c r="L28" s="11"/>
      <c r="M28" s="11"/>
      <c r="N28" s="14" t="str">
        <f t="shared" si="2"/>
        <v/>
      </c>
      <c r="O28" s="14" t="str">
        <f t="shared" si="3"/>
        <v/>
      </c>
      <c r="P28" s="13" t="str">
        <f t="shared" si="4"/>
        <v/>
      </c>
      <c r="Q28" t="str">
        <f>IF(INDEX($H28:$M28,1,'Акт КБ-2в'!$C$3)&lt;&gt;0,MAX(Q$9:Q27)+1,"")</f>
        <v/>
      </c>
    </row>
    <row r="29" spans="1:17" x14ac:dyDescent="0.25">
      <c r="A29" s="7" t="str">
        <f t="shared" si="0"/>
        <v/>
      </c>
      <c r="B29" s="8"/>
      <c r="C29" s="9"/>
      <c r="D29" s="10"/>
      <c r="E29" s="11"/>
      <c r="F29" s="12"/>
      <c r="G29" s="13" t="str">
        <f t="shared" si="1"/>
        <v/>
      </c>
      <c r="H29" s="11"/>
      <c r="I29" s="11"/>
      <c r="J29" s="11"/>
      <c r="K29" s="11"/>
      <c r="L29" s="11"/>
      <c r="M29" s="11"/>
      <c r="N29" s="14" t="str">
        <f t="shared" si="2"/>
        <v/>
      </c>
      <c r="O29" s="14" t="str">
        <f t="shared" si="3"/>
        <v/>
      </c>
      <c r="P29" s="13" t="str">
        <f t="shared" si="4"/>
        <v/>
      </c>
      <c r="Q29" t="str">
        <f>IF(INDEX($H29:$M29,1,'Акт КБ-2в'!$C$3)&lt;&gt;0,MAX(Q$9:Q28)+1,"")</f>
        <v/>
      </c>
    </row>
    <row r="30" spans="1:17" x14ac:dyDescent="0.25">
      <c r="B30" s="15" t="s">
        <v>37</v>
      </c>
      <c r="G30" s="16">
        <f>SUM(G10:G29)</f>
        <v>1285700</v>
      </c>
      <c r="H30" s="16">
        <f t="shared" ref="H30:M30" si="5">SUMPRODUCT(ROUND($F$10:$F$29*H$10:H$29,2))</f>
        <v>356000</v>
      </c>
      <c r="I30" s="16">
        <f t="shared" si="5"/>
        <v>451500</v>
      </c>
      <c r="J30" s="16">
        <f t="shared" si="5"/>
        <v>309750</v>
      </c>
      <c r="K30" s="16">
        <f t="shared" si="5"/>
        <v>0</v>
      </c>
      <c r="L30" s="16">
        <f t="shared" si="5"/>
        <v>0</v>
      </c>
      <c r="M30" s="16">
        <f t="shared" si="5"/>
        <v>0</v>
      </c>
      <c r="P30" s="16">
        <f>SUM(P10:P29)</f>
        <v>1117250</v>
      </c>
    </row>
  </sheetData>
  <mergeCells count="4">
    <mergeCell ref="C6:F6"/>
    <mergeCell ref="C5:F5"/>
    <mergeCell ref="C4:F4"/>
    <mergeCell ref="C3:F3"/>
  </mergeCells>
  <conditionalFormatting sqref="O10:O29">
    <cfRule type="cellIs" dxfId="0" priority="1" operator="lessThan">
      <formula>0</formula>
    </cfRule>
  </conditionalFormatting>
  <pageMargins left="0.75" right="0.75" top="1" bottom="1" header="0.5" footer="0.5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6"/>
  <sheetViews>
    <sheetView showGridLines="0" workbookViewId="0"/>
  </sheetViews>
  <sheetFormatPr defaultRowHeight="15" x14ac:dyDescent="0.25"/>
  <cols>
    <col min="1" max="1" width="6" customWidth="1"/>
    <col min="2" max="2" width="46" customWidth="1"/>
    <col min="3" max="3" width="18" customWidth="1"/>
    <col min="4" max="4" width="9" customWidth="1"/>
    <col min="5" max="5" width="11" customWidth="1"/>
    <col min="6" max="6" width="14" customWidth="1"/>
    <col min="7" max="7" width="16" customWidth="1"/>
    <col min="9" max="9" width="13" hidden="1" customWidth="1"/>
  </cols>
  <sheetData>
    <row r="1" spans="1:9" ht="18.75" x14ac:dyDescent="0.3">
      <c r="A1" s="1" t="s">
        <v>38</v>
      </c>
    </row>
    <row r="2" spans="1:9" x14ac:dyDescent="0.25">
      <c r="A2" s="17" t="str">
        <f>"за "&amp;INDEX(Договір!$H$8:$M$8,$C$3)</f>
        <v>за жовтень 2026</v>
      </c>
    </row>
    <row r="3" spans="1:9" x14ac:dyDescent="0.25">
      <c r="B3" s="3" t="s">
        <v>39</v>
      </c>
      <c r="C3" s="18">
        <v>3</v>
      </c>
    </row>
    <row r="4" spans="1:9" x14ac:dyDescent="0.25">
      <c r="B4" s="3" t="s">
        <v>2</v>
      </c>
      <c r="C4" t="str">
        <f>Договір!C3</f>
        <v>ТОВ «Замовник»</v>
      </c>
    </row>
    <row r="5" spans="1:9" x14ac:dyDescent="0.25">
      <c r="B5" s="3" t="s">
        <v>4</v>
      </c>
      <c r="C5" t="str">
        <f>Договір!C4</f>
        <v>ТОВ «Підрядник»</v>
      </c>
    </row>
    <row r="6" spans="1:9" x14ac:dyDescent="0.25">
      <c r="B6" s="3" t="s">
        <v>6</v>
      </c>
      <c r="C6" t="str">
        <f>Договір!C5</f>
        <v>Житловий будинок, вул. Прикладна, 1</v>
      </c>
    </row>
    <row r="7" spans="1:9" x14ac:dyDescent="0.25">
      <c r="B7" s="3" t="s">
        <v>8</v>
      </c>
      <c r="C7" t="str">
        <f>Договір!C6</f>
        <v>№ 1 від 01.08.2026</v>
      </c>
    </row>
    <row r="9" spans="1:9" ht="62.1" customHeight="1" x14ac:dyDescent="0.25">
      <c r="A9" s="6" t="s">
        <v>40</v>
      </c>
      <c r="B9" s="6" t="s">
        <v>16</v>
      </c>
      <c r="C9" s="6" t="s">
        <v>41</v>
      </c>
      <c r="D9" s="6" t="s">
        <v>42</v>
      </c>
      <c r="E9" s="6" t="s">
        <v>43</v>
      </c>
      <c r="F9" s="6" t="s">
        <v>44</v>
      </c>
      <c r="G9" s="6" t="s">
        <v>45</v>
      </c>
    </row>
    <row r="10" spans="1:9" x14ac:dyDescent="0.25">
      <c r="A10" s="7">
        <f>IF($I10="","",ROWS(I$10:I10))</f>
        <v>1</v>
      </c>
      <c r="B10" s="19" t="str">
        <f>IF($I10="","",INDEX(Договір!$B$10:$B$29,$I10))</f>
        <v>Мурування стін із газобетонних блоків</v>
      </c>
      <c r="C10" s="20" t="str">
        <f>IF($I10="","",INDEX(Договір!$C$10:$C$29,$I10)&amp;"")</f>
        <v/>
      </c>
      <c r="D10" s="7" t="str">
        <f>IF($I10="","",INDEX(Договір!$D$10:$D$29,$I10)&amp;"")</f>
        <v>м³</v>
      </c>
      <c r="E10" s="14">
        <f>IF($I10="","",INDEX(Договір!$H$10:$M$29,$I10,$C$3))</f>
        <v>20</v>
      </c>
      <c r="F10" s="13">
        <f>IF($I10="","",INDEX(Договір!$F$10:$F$29,$I10))</f>
        <v>5400</v>
      </c>
      <c r="G10" s="13">
        <f t="shared" ref="G10:G29" si="0">IF($I10="","",ROUND(E10*F10,2))</f>
        <v>108000</v>
      </c>
      <c r="I10">
        <f>IFERROR(MATCH(ROWS(I$10:I10),Договір!$Q$10:$Q$29,0),"")</f>
        <v>1</v>
      </c>
    </row>
    <row r="11" spans="1:9" x14ac:dyDescent="0.25">
      <c r="A11" s="7">
        <f>IF($I11="","",ROWS(I$10:I11))</f>
        <v>2</v>
      </c>
      <c r="B11" s="19" t="str">
        <f>IF($I11="","",INDEX(Договір!$B$10:$B$29,$I11))</f>
        <v>Штукатурка стін машинна</v>
      </c>
      <c r="C11" s="20" t="str">
        <f>IF($I11="","",INDEX(Договір!$C$10:$C$29,$I11)&amp;"")</f>
        <v/>
      </c>
      <c r="D11" s="7" t="str">
        <f>IF($I11="","",INDEX(Договір!$D$10:$D$29,$I11)&amp;"")</f>
        <v>м²</v>
      </c>
      <c r="E11" s="14">
        <f>IF($I11="","",INDEX(Договір!$H$10:$M$29,$I11,$C$3))</f>
        <v>300</v>
      </c>
      <c r="F11" s="13">
        <f>IF($I11="","",INDEX(Договір!$F$10:$F$29,$I11))</f>
        <v>280</v>
      </c>
      <c r="G11" s="13">
        <f t="shared" si="0"/>
        <v>84000</v>
      </c>
      <c r="I11">
        <f>IFERROR(MATCH(ROWS(I$10:I11),Договір!$Q$10:$Q$29,0),"")</f>
        <v>2</v>
      </c>
    </row>
    <row r="12" spans="1:9" x14ac:dyDescent="0.25">
      <c r="A12" s="7">
        <f>IF($I12="","",ROWS(I$10:I12))</f>
        <v>3</v>
      </c>
      <c r="B12" s="19" t="str">
        <f>IF($I12="","",INDEX(Договір!$B$10:$B$29,$I12))</f>
        <v>Стяжка підлоги</v>
      </c>
      <c r="C12" s="20" t="str">
        <f>IF($I12="","",INDEX(Договір!$C$10:$C$29,$I12)&amp;"")</f>
        <v/>
      </c>
      <c r="D12" s="7" t="str">
        <f>IF($I12="","",INDEX(Договір!$D$10:$D$29,$I12)&amp;"")</f>
        <v>м²</v>
      </c>
      <c r="E12" s="14">
        <f>IF($I12="","",INDEX(Договір!$H$10:$M$29,$I12,$C$3))</f>
        <v>200</v>
      </c>
      <c r="F12" s="13">
        <f>IF($I12="","",INDEX(Договір!$F$10:$F$29,$I12))</f>
        <v>370</v>
      </c>
      <c r="G12" s="13">
        <f t="shared" si="0"/>
        <v>74000</v>
      </c>
      <c r="I12">
        <f>IFERROR(MATCH(ROWS(I$10:I12),Договір!$Q$10:$Q$29,0),"")</f>
        <v>3</v>
      </c>
    </row>
    <row r="13" spans="1:9" x14ac:dyDescent="0.25">
      <c r="A13" s="7">
        <f>IF($I13="","",ROWS(I$10:I13))</f>
        <v>4</v>
      </c>
      <c r="B13" s="19" t="str">
        <f>IF($I13="","",INDEX(Договір!$B$10:$B$29,$I13))</f>
        <v>Фарбування стін</v>
      </c>
      <c r="C13" s="20" t="str">
        <f>IF($I13="","",INDEX(Договір!$C$10:$C$29,$I13)&amp;"")</f>
        <v/>
      </c>
      <c r="D13" s="7" t="str">
        <f>IF($I13="","",INDEX(Договір!$D$10:$D$29,$I13)&amp;"")</f>
        <v>м²</v>
      </c>
      <c r="E13" s="14">
        <f>IF($I13="","",INDEX(Договір!$H$10:$M$29,$I13,$C$3))</f>
        <v>350</v>
      </c>
      <c r="F13" s="13">
        <f>IF($I13="","",INDEX(Договір!$F$10:$F$29,$I13))</f>
        <v>125</v>
      </c>
      <c r="G13" s="13">
        <f t="shared" si="0"/>
        <v>43750</v>
      </c>
      <c r="I13">
        <f>IFERROR(MATCH(ROWS(I$10:I13),Договір!$Q$10:$Q$29,0),"")</f>
        <v>4</v>
      </c>
    </row>
    <row r="14" spans="1:9" x14ac:dyDescent="0.25">
      <c r="A14" s="7" t="str">
        <f>IF($I14="","",ROWS(I$10:I14))</f>
        <v/>
      </c>
      <c r="B14" s="19" t="str">
        <f>IF($I14="","",INDEX(Договір!$B$10:$B$29,$I14))</f>
        <v/>
      </c>
      <c r="C14" s="20" t="str">
        <f>IF($I14="","",INDEX(Договір!$C$10:$C$29,$I14)&amp;"")</f>
        <v/>
      </c>
      <c r="D14" s="7" t="str">
        <f>IF($I14="","",INDEX(Договір!$D$10:$D$29,$I14)&amp;"")</f>
        <v/>
      </c>
      <c r="E14" s="14" t="str">
        <f>IF($I14="","",INDEX(Договір!$H$10:$M$29,$I14,$C$3))</f>
        <v/>
      </c>
      <c r="F14" s="13" t="str">
        <f>IF($I14="","",INDEX(Договір!$F$10:$F$29,$I14))</f>
        <v/>
      </c>
      <c r="G14" s="13" t="str">
        <f t="shared" si="0"/>
        <v/>
      </c>
      <c r="I14" t="str">
        <f>IFERROR(MATCH(ROWS(I$10:I14),Договір!$Q$10:$Q$29,0),"")</f>
        <v/>
      </c>
    </row>
    <row r="15" spans="1:9" x14ac:dyDescent="0.25">
      <c r="A15" s="7" t="str">
        <f>IF($I15="","",ROWS(I$10:I15))</f>
        <v/>
      </c>
      <c r="B15" s="19" t="str">
        <f>IF($I15="","",INDEX(Договір!$B$10:$B$29,$I15))</f>
        <v/>
      </c>
      <c r="C15" s="20" t="str">
        <f>IF($I15="","",INDEX(Договір!$C$10:$C$29,$I15)&amp;"")</f>
        <v/>
      </c>
      <c r="D15" s="7" t="str">
        <f>IF($I15="","",INDEX(Договір!$D$10:$D$29,$I15)&amp;"")</f>
        <v/>
      </c>
      <c r="E15" s="14" t="str">
        <f>IF($I15="","",INDEX(Договір!$H$10:$M$29,$I15,$C$3))</f>
        <v/>
      </c>
      <c r="F15" s="13" t="str">
        <f>IF($I15="","",INDEX(Договір!$F$10:$F$29,$I15))</f>
        <v/>
      </c>
      <c r="G15" s="13" t="str">
        <f t="shared" si="0"/>
        <v/>
      </c>
      <c r="I15" t="str">
        <f>IFERROR(MATCH(ROWS(I$10:I15),Договір!$Q$10:$Q$29,0),"")</f>
        <v/>
      </c>
    </row>
    <row r="16" spans="1:9" x14ac:dyDescent="0.25">
      <c r="A16" s="7" t="str">
        <f>IF($I16="","",ROWS(I$10:I16))</f>
        <v/>
      </c>
      <c r="B16" s="19" t="str">
        <f>IF($I16="","",INDEX(Договір!$B$10:$B$29,$I16))</f>
        <v/>
      </c>
      <c r="C16" s="20" t="str">
        <f>IF($I16="","",INDEX(Договір!$C$10:$C$29,$I16)&amp;"")</f>
        <v/>
      </c>
      <c r="D16" s="7" t="str">
        <f>IF($I16="","",INDEX(Договір!$D$10:$D$29,$I16)&amp;"")</f>
        <v/>
      </c>
      <c r="E16" s="14" t="str">
        <f>IF($I16="","",INDEX(Договір!$H$10:$M$29,$I16,$C$3))</f>
        <v/>
      </c>
      <c r="F16" s="13" t="str">
        <f>IF($I16="","",INDEX(Договір!$F$10:$F$29,$I16))</f>
        <v/>
      </c>
      <c r="G16" s="13" t="str">
        <f t="shared" si="0"/>
        <v/>
      </c>
      <c r="I16" t="str">
        <f>IFERROR(MATCH(ROWS(I$10:I16),Договір!$Q$10:$Q$29,0),"")</f>
        <v/>
      </c>
    </row>
    <row r="17" spans="1:9" x14ac:dyDescent="0.25">
      <c r="A17" s="7" t="str">
        <f>IF($I17="","",ROWS(I$10:I17))</f>
        <v/>
      </c>
      <c r="B17" s="19" t="str">
        <f>IF($I17="","",INDEX(Договір!$B$10:$B$29,$I17))</f>
        <v/>
      </c>
      <c r="C17" s="20" t="str">
        <f>IF($I17="","",INDEX(Договір!$C$10:$C$29,$I17)&amp;"")</f>
        <v/>
      </c>
      <c r="D17" s="7" t="str">
        <f>IF($I17="","",INDEX(Договір!$D$10:$D$29,$I17)&amp;"")</f>
        <v/>
      </c>
      <c r="E17" s="14" t="str">
        <f>IF($I17="","",INDEX(Договір!$H$10:$M$29,$I17,$C$3))</f>
        <v/>
      </c>
      <c r="F17" s="13" t="str">
        <f>IF($I17="","",INDEX(Договір!$F$10:$F$29,$I17))</f>
        <v/>
      </c>
      <c r="G17" s="13" t="str">
        <f t="shared" si="0"/>
        <v/>
      </c>
      <c r="I17" t="str">
        <f>IFERROR(MATCH(ROWS(I$10:I17),Договір!$Q$10:$Q$29,0),"")</f>
        <v/>
      </c>
    </row>
    <row r="18" spans="1:9" x14ac:dyDescent="0.25">
      <c r="A18" s="7" t="str">
        <f>IF($I18="","",ROWS(I$10:I18))</f>
        <v/>
      </c>
      <c r="B18" s="19" t="str">
        <f>IF($I18="","",INDEX(Договір!$B$10:$B$29,$I18))</f>
        <v/>
      </c>
      <c r="C18" s="20" t="str">
        <f>IF($I18="","",INDEX(Договір!$C$10:$C$29,$I18)&amp;"")</f>
        <v/>
      </c>
      <c r="D18" s="7" t="str">
        <f>IF($I18="","",INDEX(Договір!$D$10:$D$29,$I18)&amp;"")</f>
        <v/>
      </c>
      <c r="E18" s="14" t="str">
        <f>IF($I18="","",INDEX(Договір!$H$10:$M$29,$I18,$C$3))</f>
        <v/>
      </c>
      <c r="F18" s="13" t="str">
        <f>IF($I18="","",INDEX(Договір!$F$10:$F$29,$I18))</f>
        <v/>
      </c>
      <c r="G18" s="13" t="str">
        <f t="shared" si="0"/>
        <v/>
      </c>
      <c r="I18" t="str">
        <f>IFERROR(MATCH(ROWS(I$10:I18),Договір!$Q$10:$Q$29,0),"")</f>
        <v/>
      </c>
    </row>
    <row r="19" spans="1:9" x14ac:dyDescent="0.25">
      <c r="A19" s="7" t="str">
        <f>IF($I19="","",ROWS(I$10:I19))</f>
        <v/>
      </c>
      <c r="B19" s="19" t="str">
        <f>IF($I19="","",INDEX(Договір!$B$10:$B$29,$I19))</f>
        <v/>
      </c>
      <c r="C19" s="20" t="str">
        <f>IF($I19="","",INDEX(Договір!$C$10:$C$29,$I19)&amp;"")</f>
        <v/>
      </c>
      <c r="D19" s="7" t="str">
        <f>IF($I19="","",INDEX(Договір!$D$10:$D$29,$I19)&amp;"")</f>
        <v/>
      </c>
      <c r="E19" s="14" t="str">
        <f>IF($I19="","",INDEX(Договір!$H$10:$M$29,$I19,$C$3))</f>
        <v/>
      </c>
      <c r="F19" s="13" t="str">
        <f>IF($I19="","",INDEX(Договір!$F$10:$F$29,$I19))</f>
        <v/>
      </c>
      <c r="G19" s="13" t="str">
        <f t="shared" si="0"/>
        <v/>
      </c>
      <c r="I19" t="str">
        <f>IFERROR(MATCH(ROWS(I$10:I19),Договір!$Q$10:$Q$29,0),"")</f>
        <v/>
      </c>
    </row>
    <row r="20" spans="1:9" x14ac:dyDescent="0.25">
      <c r="A20" s="7" t="str">
        <f>IF($I20="","",ROWS(I$10:I20))</f>
        <v/>
      </c>
      <c r="B20" s="19" t="str">
        <f>IF($I20="","",INDEX(Договір!$B$10:$B$29,$I20))</f>
        <v/>
      </c>
      <c r="C20" s="20" t="str">
        <f>IF($I20="","",INDEX(Договір!$C$10:$C$29,$I20)&amp;"")</f>
        <v/>
      </c>
      <c r="D20" s="7" t="str">
        <f>IF($I20="","",INDEX(Договір!$D$10:$D$29,$I20)&amp;"")</f>
        <v/>
      </c>
      <c r="E20" s="14" t="str">
        <f>IF($I20="","",INDEX(Договір!$H$10:$M$29,$I20,$C$3))</f>
        <v/>
      </c>
      <c r="F20" s="13" t="str">
        <f>IF($I20="","",INDEX(Договір!$F$10:$F$29,$I20))</f>
        <v/>
      </c>
      <c r="G20" s="13" t="str">
        <f t="shared" si="0"/>
        <v/>
      </c>
      <c r="I20" t="str">
        <f>IFERROR(MATCH(ROWS(I$10:I20),Договір!$Q$10:$Q$29,0),"")</f>
        <v/>
      </c>
    </row>
    <row r="21" spans="1:9" x14ac:dyDescent="0.25">
      <c r="A21" s="7" t="str">
        <f>IF($I21="","",ROWS(I$10:I21))</f>
        <v/>
      </c>
      <c r="B21" s="19" t="str">
        <f>IF($I21="","",INDEX(Договір!$B$10:$B$29,$I21))</f>
        <v/>
      </c>
      <c r="C21" s="20" t="str">
        <f>IF($I21="","",INDEX(Договір!$C$10:$C$29,$I21)&amp;"")</f>
        <v/>
      </c>
      <c r="D21" s="7" t="str">
        <f>IF($I21="","",INDEX(Договір!$D$10:$D$29,$I21)&amp;"")</f>
        <v/>
      </c>
      <c r="E21" s="14" t="str">
        <f>IF($I21="","",INDEX(Договір!$H$10:$M$29,$I21,$C$3))</f>
        <v/>
      </c>
      <c r="F21" s="13" t="str">
        <f>IF($I21="","",INDEX(Договір!$F$10:$F$29,$I21))</f>
        <v/>
      </c>
      <c r="G21" s="13" t="str">
        <f t="shared" si="0"/>
        <v/>
      </c>
      <c r="I21" t="str">
        <f>IFERROR(MATCH(ROWS(I$10:I21),Договір!$Q$10:$Q$29,0),"")</f>
        <v/>
      </c>
    </row>
    <row r="22" spans="1:9" x14ac:dyDescent="0.25">
      <c r="A22" s="7" t="str">
        <f>IF($I22="","",ROWS(I$10:I22))</f>
        <v/>
      </c>
      <c r="B22" s="19" t="str">
        <f>IF($I22="","",INDEX(Договір!$B$10:$B$29,$I22))</f>
        <v/>
      </c>
      <c r="C22" s="20" t="str">
        <f>IF($I22="","",INDEX(Договір!$C$10:$C$29,$I22)&amp;"")</f>
        <v/>
      </c>
      <c r="D22" s="7" t="str">
        <f>IF($I22="","",INDEX(Договір!$D$10:$D$29,$I22)&amp;"")</f>
        <v/>
      </c>
      <c r="E22" s="14" t="str">
        <f>IF($I22="","",INDEX(Договір!$H$10:$M$29,$I22,$C$3))</f>
        <v/>
      </c>
      <c r="F22" s="13" t="str">
        <f>IF($I22="","",INDEX(Договір!$F$10:$F$29,$I22))</f>
        <v/>
      </c>
      <c r="G22" s="13" t="str">
        <f t="shared" si="0"/>
        <v/>
      </c>
      <c r="I22" t="str">
        <f>IFERROR(MATCH(ROWS(I$10:I22),Договір!$Q$10:$Q$29,0),"")</f>
        <v/>
      </c>
    </row>
    <row r="23" spans="1:9" x14ac:dyDescent="0.25">
      <c r="A23" s="7" t="str">
        <f>IF($I23="","",ROWS(I$10:I23))</f>
        <v/>
      </c>
      <c r="B23" s="19" t="str">
        <f>IF($I23="","",INDEX(Договір!$B$10:$B$29,$I23))</f>
        <v/>
      </c>
      <c r="C23" s="20" t="str">
        <f>IF($I23="","",INDEX(Договір!$C$10:$C$29,$I23)&amp;"")</f>
        <v/>
      </c>
      <c r="D23" s="7" t="str">
        <f>IF($I23="","",INDEX(Договір!$D$10:$D$29,$I23)&amp;"")</f>
        <v/>
      </c>
      <c r="E23" s="14" t="str">
        <f>IF($I23="","",INDEX(Договір!$H$10:$M$29,$I23,$C$3))</f>
        <v/>
      </c>
      <c r="F23" s="13" t="str">
        <f>IF($I23="","",INDEX(Договір!$F$10:$F$29,$I23))</f>
        <v/>
      </c>
      <c r="G23" s="13" t="str">
        <f t="shared" si="0"/>
        <v/>
      </c>
      <c r="I23" t="str">
        <f>IFERROR(MATCH(ROWS(I$10:I23),Договір!$Q$10:$Q$29,0),"")</f>
        <v/>
      </c>
    </row>
    <row r="24" spans="1:9" x14ac:dyDescent="0.25">
      <c r="A24" s="7" t="str">
        <f>IF($I24="","",ROWS(I$10:I24))</f>
        <v/>
      </c>
      <c r="B24" s="19" t="str">
        <f>IF($I24="","",INDEX(Договір!$B$10:$B$29,$I24))</f>
        <v/>
      </c>
      <c r="C24" s="20" t="str">
        <f>IF($I24="","",INDEX(Договір!$C$10:$C$29,$I24)&amp;"")</f>
        <v/>
      </c>
      <c r="D24" s="7" t="str">
        <f>IF($I24="","",INDEX(Договір!$D$10:$D$29,$I24)&amp;"")</f>
        <v/>
      </c>
      <c r="E24" s="14" t="str">
        <f>IF($I24="","",INDEX(Договір!$H$10:$M$29,$I24,$C$3))</f>
        <v/>
      </c>
      <c r="F24" s="13" t="str">
        <f>IF($I24="","",INDEX(Договір!$F$10:$F$29,$I24))</f>
        <v/>
      </c>
      <c r="G24" s="13" t="str">
        <f t="shared" si="0"/>
        <v/>
      </c>
      <c r="I24" t="str">
        <f>IFERROR(MATCH(ROWS(I$10:I24),Договір!$Q$10:$Q$29,0),"")</f>
        <v/>
      </c>
    </row>
    <row r="25" spans="1:9" x14ac:dyDescent="0.25">
      <c r="A25" s="7" t="str">
        <f>IF($I25="","",ROWS(I$10:I25))</f>
        <v/>
      </c>
      <c r="B25" s="19" t="str">
        <f>IF($I25="","",INDEX(Договір!$B$10:$B$29,$I25))</f>
        <v/>
      </c>
      <c r="C25" s="20" t="str">
        <f>IF($I25="","",INDEX(Договір!$C$10:$C$29,$I25)&amp;"")</f>
        <v/>
      </c>
      <c r="D25" s="7" t="str">
        <f>IF($I25="","",INDEX(Договір!$D$10:$D$29,$I25)&amp;"")</f>
        <v/>
      </c>
      <c r="E25" s="14" t="str">
        <f>IF($I25="","",INDEX(Договір!$H$10:$M$29,$I25,$C$3))</f>
        <v/>
      </c>
      <c r="F25" s="13" t="str">
        <f>IF($I25="","",INDEX(Договір!$F$10:$F$29,$I25))</f>
        <v/>
      </c>
      <c r="G25" s="13" t="str">
        <f t="shared" si="0"/>
        <v/>
      </c>
      <c r="I25" t="str">
        <f>IFERROR(MATCH(ROWS(I$10:I25),Договір!$Q$10:$Q$29,0),"")</f>
        <v/>
      </c>
    </row>
    <row r="26" spans="1:9" x14ac:dyDescent="0.25">
      <c r="A26" s="7" t="str">
        <f>IF($I26="","",ROWS(I$10:I26))</f>
        <v/>
      </c>
      <c r="B26" s="19" t="str">
        <f>IF($I26="","",INDEX(Договір!$B$10:$B$29,$I26))</f>
        <v/>
      </c>
      <c r="C26" s="20" t="str">
        <f>IF($I26="","",INDEX(Договір!$C$10:$C$29,$I26)&amp;"")</f>
        <v/>
      </c>
      <c r="D26" s="7" t="str">
        <f>IF($I26="","",INDEX(Договір!$D$10:$D$29,$I26)&amp;"")</f>
        <v/>
      </c>
      <c r="E26" s="14" t="str">
        <f>IF($I26="","",INDEX(Договір!$H$10:$M$29,$I26,$C$3))</f>
        <v/>
      </c>
      <c r="F26" s="13" t="str">
        <f>IF($I26="","",INDEX(Договір!$F$10:$F$29,$I26))</f>
        <v/>
      </c>
      <c r="G26" s="13" t="str">
        <f t="shared" si="0"/>
        <v/>
      </c>
      <c r="I26" t="str">
        <f>IFERROR(MATCH(ROWS(I$10:I26),Договір!$Q$10:$Q$29,0),"")</f>
        <v/>
      </c>
    </row>
    <row r="27" spans="1:9" x14ac:dyDescent="0.25">
      <c r="A27" s="7" t="str">
        <f>IF($I27="","",ROWS(I$10:I27))</f>
        <v/>
      </c>
      <c r="B27" s="19" t="str">
        <f>IF($I27="","",INDEX(Договір!$B$10:$B$29,$I27))</f>
        <v/>
      </c>
      <c r="C27" s="20" t="str">
        <f>IF($I27="","",INDEX(Договір!$C$10:$C$29,$I27)&amp;"")</f>
        <v/>
      </c>
      <c r="D27" s="7" t="str">
        <f>IF($I27="","",INDEX(Договір!$D$10:$D$29,$I27)&amp;"")</f>
        <v/>
      </c>
      <c r="E27" s="14" t="str">
        <f>IF($I27="","",INDEX(Договір!$H$10:$M$29,$I27,$C$3))</f>
        <v/>
      </c>
      <c r="F27" s="13" t="str">
        <f>IF($I27="","",INDEX(Договір!$F$10:$F$29,$I27))</f>
        <v/>
      </c>
      <c r="G27" s="13" t="str">
        <f t="shared" si="0"/>
        <v/>
      </c>
      <c r="I27" t="str">
        <f>IFERROR(MATCH(ROWS(I$10:I27),Договір!$Q$10:$Q$29,0),"")</f>
        <v/>
      </c>
    </row>
    <row r="28" spans="1:9" x14ac:dyDescent="0.25">
      <c r="A28" s="7" t="str">
        <f>IF($I28="","",ROWS(I$10:I28))</f>
        <v/>
      </c>
      <c r="B28" s="19" t="str">
        <f>IF($I28="","",INDEX(Договір!$B$10:$B$29,$I28))</f>
        <v/>
      </c>
      <c r="C28" s="20" t="str">
        <f>IF($I28="","",INDEX(Договір!$C$10:$C$29,$I28)&amp;"")</f>
        <v/>
      </c>
      <c r="D28" s="7" t="str">
        <f>IF($I28="","",INDEX(Договір!$D$10:$D$29,$I28)&amp;"")</f>
        <v/>
      </c>
      <c r="E28" s="14" t="str">
        <f>IF($I28="","",INDEX(Договір!$H$10:$M$29,$I28,$C$3))</f>
        <v/>
      </c>
      <c r="F28" s="13" t="str">
        <f>IF($I28="","",INDEX(Договір!$F$10:$F$29,$I28))</f>
        <v/>
      </c>
      <c r="G28" s="13" t="str">
        <f t="shared" si="0"/>
        <v/>
      </c>
      <c r="I28" t="str">
        <f>IFERROR(MATCH(ROWS(I$10:I28),Договір!$Q$10:$Q$29,0),"")</f>
        <v/>
      </c>
    </row>
    <row r="29" spans="1:9" x14ac:dyDescent="0.25">
      <c r="A29" s="7" t="str">
        <f>IF($I29="","",ROWS(I$10:I29))</f>
        <v/>
      </c>
      <c r="B29" s="19" t="str">
        <f>IF($I29="","",INDEX(Договір!$B$10:$B$29,$I29))</f>
        <v/>
      </c>
      <c r="C29" s="20" t="str">
        <f>IF($I29="","",INDEX(Договір!$C$10:$C$29,$I29)&amp;"")</f>
        <v/>
      </c>
      <c r="D29" s="7" t="str">
        <f>IF($I29="","",INDEX(Договір!$D$10:$D$29,$I29)&amp;"")</f>
        <v/>
      </c>
      <c r="E29" s="14" t="str">
        <f>IF($I29="","",INDEX(Договір!$H$10:$M$29,$I29,$C$3))</f>
        <v/>
      </c>
      <c r="F29" s="13" t="str">
        <f>IF($I29="","",INDEX(Договір!$F$10:$F$29,$I29))</f>
        <v/>
      </c>
      <c r="G29" s="13" t="str">
        <f t="shared" si="0"/>
        <v/>
      </c>
      <c r="I29" t="str">
        <f>IFERROR(MATCH(ROWS(I$10:I29),Договір!$Q$10:$Q$29,0),"")</f>
        <v/>
      </c>
    </row>
    <row r="30" spans="1:9" x14ac:dyDescent="0.25">
      <c r="B30" s="15" t="s">
        <v>46</v>
      </c>
      <c r="G30" s="16">
        <f>SUM(G10:G29)</f>
        <v>309750</v>
      </c>
    </row>
    <row r="31" spans="1:9" x14ac:dyDescent="0.25">
      <c r="B31" s="20" t="s">
        <v>47</v>
      </c>
      <c r="G31" s="13">
        <f>ROUND(G30*Договір!$C$7/100,2)</f>
        <v>61950</v>
      </c>
    </row>
    <row r="32" spans="1:9" x14ac:dyDescent="0.25">
      <c r="B32" s="15" t="s">
        <v>48</v>
      </c>
      <c r="G32" s="16">
        <f>G30+G31</f>
        <v>371700</v>
      </c>
    </row>
    <row r="34" spans="1:4" x14ac:dyDescent="0.25">
      <c r="B34" t="s">
        <v>49</v>
      </c>
      <c r="D34" t="s">
        <v>50</v>
      </c>
    </row>
    <row r="36" spans="1:4" x14ac:dyDescent="0.25">
      <c r="A36" s="21" t="s">
        <v>51</v>
      </c>
    </row>
  </sheetData>
  <dataValidations count="1">
    <dataValidation type="whole" error="Номер акта — від 1 до 6" sqref="C3" xr:uid="{00000000-0002-0000-0100-000000000000}">
      <formula1>1</formula1>
      <formula2>6</formula2>
    </dataValidation>
  </dataValidations>
  <hyperlinks>
    <hyperlink ref="A36" r:id="rId1" xr:uid="{00000000-0004-0000-0100-000000000000}"/>
  </hyperlinks>
  <pageMargins left="0.75" right="0.75" top="1" bottom="1" header="0.5" footer="0.5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6"/>
  <sheetViews>
    <sheetView showGridLines="0" workbookViewId="0"/>
  </sheetViews>
  <sheetFormatPr defaultRowHeight="15" x14ac:dyDescent="0.25"/>
  <cols>
    <col min="1" max="1" width="6" customWidth="1"/>
    <col min="2" max="2" width="48" customWidth="1"/>
    <col min="3" max="5" width="20" customWidth="1"/>
  </cols>
  <sheetData>
    <row r="1" spans="1:5" ht="18.75" x14ac:dyDescent="0.3">
      <c r="A1" s="1" t="s">
        <v>52</v>
      </c>
    </row>
    <row r="2" spans="1:5" x14ac:dyDescent="0.25">
      <c r="A2" s="17" t="str">
        <f>"за "&amp;INDEX(Договір!$H$8:$M$8,'Акт КБ-2в'!$C$3)&amp;" (акт № "&amp;'Акт КБ-2в'!$C$3&amp;")"</f>
        <v>за жовтень 2026 (акт № 3)</v>
      </c>
    </row>
    <row r="3" spans="1:5" x14ac:dyDescent="0.25">
      <c r="B3" s="3" t="s">
        <v>2</v>
      </c>
      <c r="C3" t="str">
        <f>Договір!C3</f>
        <v>ТОВ «Замовник»</v>
      </c>
    </row>
    <row r="4" spans="1:5" x14ac:dyDescent="0.25">
      <c r="B4" s="3" t="s">
        <v>4</v>
      </c>
      <c r="C4" t="str">
        <f>Договір!C4</f>
        <v>ТОВ «Підрядник»</v>
      </c>
    </row>
    <row r="5" spans="1:5" x14ac:dyDescent="0.25">
      <c r="B5" s="3" t="s">
        <v>8</v>
      </c>
      <c r="C5" t="str">
        <f>Договір!C6</f>
        <v>№ 1 від 01.08.2026</v>
      </c>
    </row>
    <row r="7" spans="1:5" ht="62.1" customHeight="1" x14ac:dyDescent="0.25">
      <c r="A7" s="6" t="s">
        <v>40</v>
      </c>
      <c r="B7" s="6" t="s">
        <v>53</v>
      </c>
      <c r="C7" s="6" t="s">
        <v>54</v>
      </c>
      <c r="D7" s="6" t="s">
        <v>55</v>
      </c>
      <c r="E7" s="6" t="s">
        <v>56</v>
      </c>
    </row>
    <row r="8" spans="1:5" x14ac:dyDescent="0.25">
      <c r="A8" s="7">
        <v>1</v>
      </c>
      <c r="B8" s="19" t="str">
        <f>Договір!C5</f>
        <v>Житловий будинок, вул. Прикладна, 1</v>
      </c>
      <c r="C8" s="13">
        <f>Договір!G30</f>
        <v>1285700</v>
      </c>
      <c r="D8" s="13">
        <f>SUM(Договір!$H$30:INDEX(Договір!$H$30:$M$30,'Акт КБ-2в'!$C$3))</f>
        <v>1117250</v>
      </c>
      <c r="E8" s="13">
        <f>INDEX(Договір!$H$30:$M$30,'Акт КБ-2в'!$C$3)</f>
        <v>309750</v>
      </c>
    </row>
    <row r="9" spans="1:5" x14ac:dyDescent="0.25">
      <c r="B9" s="15" t="s">
        <v>46</v>
      </c>
      <c r="C9" s="16">
        <f>C8</f>
        <v>1285700</v>
      </c>
      <c r="D9" s="16">
        <f>D8</f>
        <v>1117250</v>
      </c>
      <c r="E9" s="16">
        <f>E8</f>
        <v>309750</v>
      </c>
    </row>
    <row r="10" spans="1:5" x14ac:dyDescent="0.25">
      <c r="B10" s="20" t="s">
        <v>47</v>
      </c>
      <c r="C10" s="13">
        <f>ROUND(C9*Договір!$C$7/100,2)</f>
        <v>257140</v>
      </c>
      <c r="D10" s="13">
        <f>ROUND(D9*Договір!$C$7/100,2)</f>
        <v>223450</v>
      </c>
      <c r="E10" s="13">
        <f>ROUND(E9*Договір!$C$7/100,2)</f>
        <v>61950</v>
      </c>
    </row>
    <row r="11" spans="1:5" x14ac:dyDescent="0.25">
      <c r="B11" s="15" t="s">
        <v>48</v>
      </c>
      <c r="C11" s="16">
        <f>C9+C10</f>
        <v>1542840</v>
      </c>
      <c r="D11" s="16">
        <f>D9+D10</f>
        <v>1340700</v>
      </c>
      <c r="E11" s="16">
        <f>E9+E10</f>
        <v>371700</v>
      </c>
    </row>
    <row r="12" spans="1:5" x14ac:dyDescent="0.25">
      <c r="B12" s="20" t="s">
        <v>57</v>
      </c>
      <c r="C12" s="13">
        <f>C9-D9</f>
        <v>168450</v>
      </c>
    </row>
    <row r="14" spans="1:5" x14ac:dyDescent="0.25">
      <c r="B14" t="s">
        <v>49</v>
      </c>
      <c r="D14" t="s">
        <v>50</v>
      </c>
    </row>
    <row r="16" spans="1:5" x14ac:dyDescent="0.25">
      <c r="A16" s="21" t="s">
        <v>51</v>
      </c>
    </row>
  </sheetData>
  <hyperlinks>
    <hyperlink ref="A16" r:id="rId1" xr:uid="{00000000-0004-0000-0200-000000000000}"/>
  </hyperlinks>
  <pageMargins left="0.75" right="0.75" top="1" bottom="1" header="0.5" footer="0.5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0"/>
  <sheetViews>
    <sheetView showGridLines="0" workbookViewId="0"/>
  </sheetViews>
  <sheetFormatPr defaultRowHeight="15" x14ac:dyDescent="0.25"/>
  <cols>
    <col min="1" max="1" width="110" customWidth="1"/>
  </cols>
  <sheetData>
    <row r="1" spans="1:1" ht="18.75" x14ac:dyDescent="0.3">
      <c r="A1" s="1" t="s">
        <v>58</v>
      </c>
    </row>
    <row r="3" spans="1:1" x14ac:dyDescent="0.25">
      <c r="A3" s="22" t="s">
        <v>59</v>
      </c>
    </row>
    <row r="4" spans="1:1" ht="30" x14ac:dyDescent="0.25">
      <c r="A4" s="22" t="s">
        <v>60</v>
      </c>
    </row>
    <row r="5" spans="1:1" ht="30" x14ac:dyDescent="0.25">
      <c r="A5" s="22" t="s">
        <v>61</v>
      </c>
    </row>
    <row r="6" spans="1:1" ht="30" x14ac:dyDescent="0.25">
      <c r="A6" s="22" t="s">
        <v>62</v>
      </c>
    </row>
    <row r="7" spans="1:1" ht="45" x14ac:dyDescent="0.25">
      <c r="A7" s="22" t="s">
        <v>63</v>
      </c>
    </row>
    <row r="9" spans="1:1" ht="30" x14ac:dyDescent="0.25">
      <c r="A9" s="23" t="s">
        <v>64</v>
      </c>
    </row>
    <row r="10" spans="1:1" x14ac:dyDescent="0.25">
      <c r="A10" s="21" t="s">
        <v>51</v>
      </c>
    </row>
  </sheetData>
  <hyperlinks>
    <hyperlink ref="A10" r:id="rId1" xr:uid="{00000000-0004-0000-0300-000000000000}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Договір</vt:lpstr>
      <vt:lpstr>Акт КБ-2в</vt:lpstr>
      <vt:lpstr>Довідка КБ-3</vt:lpstr>
      <vt:lpstr>Як користуватися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Акт КБ-2в і довідка КБ-3: шаблон Excel із залишком за договором</dc:title>
  <dc:creator>єКабінет для будівництва</dc:creator>
  <cp:lastModifiedBy>єКабінет для будівництва</cp:lastModifiedBy>
  <dcterms:created xsi:type="dcterms:W3CDTF">2026-10-31T08:24:49Z</dcterms:created>
  <dcterms:modified xsi:type="dcterms:W3CDTF">2026-10-31T08:24:50Z</dcterms:modified>
</cp:coreProperties>
</file>